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lmliferealty/Dropbox/Palm Life Realty LLC/Listings/1380 Pinehurst Rd Dunedin/Interactive OM/"/>
    </mc:Choice>
  </mc:AlternateContent>
  <xr:revisionPtr revIDLastSave="0" documentId="8_{B3DE9BBB-C295-E945-AF73-ADAA9D846557}" xr6:coauthVersionLast="47" xr6:coauthVersionMax="47" xr10:uidLastSave="{00000000-0000-0000-0000-000000000000}"/>
  <bookViews>
    <workbookView xWindow="0" yWindow="680" windowWidth="34200" windowHeight="20000" xr2:uid="{0281994F-F9FC-40F3-A3E4-EBEF2C5C1E3E}"/>
  </bookViews>
  <sheets>
    <sheet name="265 Causeway Pro-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F30" i="1" l="1"/>
  <c r="E30" i="1"/>
  <c r="D30" i="1"/>
  <c r="H41" i="1"/>
  <c r="H42" i="1" s="1"/>
  <c r="G41" i="1"/>
  <c r="G9" i="1"/>
  <c r="C34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G10" i="1"/>
  <c r="G11" i="1"/>
  <c r="G12" i="1"/>
  <c r="G13" i="1"/>
  <c r="G14" i="1"/>
  <c r="G15" i="1"/>
  <c r="G16" i="1"/>
  <c r="G17" i="1"/>
  <c r="G18" i="1"/>
  <c r="G19" i="1"/>
  <c r="G20" i="1"/>
  <c r="H9" i="1" l="1"/>
  <c r="H34" i="1"/>
  <c r="H33" i="1"/>
  <c r="I9" i="1" l="1"/>
  <c r="H28" i="1"/>
  <c r="I28" i="1" s="1"/>
  <c r="H22" i="1"/>
  <c r="I22" i="1" s="1"/>
  <c r="H24" i="1"/>
  <c r="I24" i="1" s="1"/>
  <c r="G27" i="1"/>
  <c r="H26" i="1"/>
  <c r="I26" i="1" s="1"/>
  <c r="G23" i="1"/>
  <c r="H29" i="1"/>
  <c r="I29" i="1" s="1"/>
  <c r="G29" i="1"/>
  <c r="H21" i="1"/>
  <c r="G21" i="1"/>
  <c r="H25" i="1"/>
  <c r="I25" i="1" s="1"/>
  <c r="G25" i="1"/>
  <c r="G28" i="1"/>
  <c r="G24" i="1" l="1"/>
  <c r="H27" i="1"/>
  <c r="I27" i="1" s="1"/>
  <c r="G26" i="1"/>
  <c r="H23" i="1"/>
  <c r="I23" i="1" s="1"/>
  <c r="G22" i="1"/>
  <c r="G30" i="1" s="1"/>
  <c r="I21" i="1"/>
  <c r="H30" i="1" l="1"/>
  <c r="I30" i="1" s="1"/>
  <c r="C32" i="1" l="1"/>
  <c r="C38" i="1" s="1"/>
  <c r="C37" i="1" l="1"/>
  <c r="C36" i="1"/>
  <c r="C35" i="1"/>
  <c r="C39" i="1" l="1"/>
  <c r="C40" i="1" s="1"/>
  <c r="C4" i="1" s="1"/>
  <c r="C5" i="1" l="1"/>
  <c r="E4" i="1"/>
</calcChain>
</file>

<file path=xl/sharedStrings.xml><?xml version="1.0" encoding="utf-8"?>
<sst xmlns="http://schemas.openxmlformats.org/spreadsheetml/2006/main" count="60" uniqueCount="58">
  <si>
    <t>Estimated Net Operating Income</t>
  </si>
  <si>
    <t>Townhomes</t>
  </si>
  <si>
    <t>Total Est NOI</t>
  </si>
  <si>
    <t>Low</t>
  </si>
  <si>
    <t>High</t>
  </si>
  <si>
    <t>Daily Average Income</t>
  </si>
  <si>
    <t>Monthly Avg Income</t>
  </si>
  <si>
    <t>Annual Avg Income</t>
  </si>
  <si>
    <t>Estimate off Hampton Inn</t>
  </si>
  <si>
    <t>PSF</t>
  </si>
  <si>
    <t>Avg SF</t>
  </si>
  <si>
    <t>Estimated Property Tax</t>
  </si>
  <si>
    <t>Utilities</t>
  </si>
  <si>
    <t>Total Expense</t>
  </si>
  <si>
    <t>Townhome Calcs</t>
  </si>
  <si>
    <t>Heated Sqft</t>
  </si>
  <si>
    <t>Projected Gross Income Townhomes</t>
  </si>
  <si>
    <t>Low Season PSF (*)</t>
  </si>
  <si>
    <t>High Season PSF (*)</t>
  </si>
  <si>
    <t>(* Assumed pro-forma rental rates based on price per square foot/PSF)</t>
  </si>
  <si>
    <t>7% Cap Rate Value</t>
  </si>
  <si>
    <t>Management 15%</t>
  </si>
  <si>
    <t>Reserves 5%</t>
  </si>
  <si>
    <t>Maintenance 3%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</si>
  <si>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</si>
  <si>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</si>
  <si>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</si>
  <si>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</si>
  <si>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</si>
  <si>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</si>
  <si>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</si>
  <si>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</si>
  <si>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</si>
  <si>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</si>
  <si>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</si>
  <si>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</si>
  <si>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</si>
  <si>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</si>
  <si>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</si>
  <si>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</si>
  <si>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</si>
  <si>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</si>
  <si>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</si>
  <si>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</si>
  <si>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</si>
  <si>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Insurance ($1500 per Unit)</t>
  </si>
  <si>
    <t>70% Occupancy</t>
  </si>
  <si>
    <t>Units</t>
  </si>
  <si>
    <t>Day Rate</t>
  </si>
  <si>
    <t>Total Cost</t>
  </si>
  <si>
    <t>Mo Revenue</t>
  </si>
  <si>
    <t>Annual</t>
  </si>
  <si>
    <t>Total Revenue</t>
  </si>
  <si>
    <t>Golf Cart Rental Revenue</t>
  </si>
  <si>
    <t>7M Build / 2.8M Land</t>
  </si>
  <si>
    <t>Rate of Return on $9.8M</t>
  </si>
  <si>
    <t>Veritcal Build Cost</t>
  </si>
  <si>
    <t>Price PSF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</si>
</sst>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theme="1"/>
      <name val="Aptos Narrow"/>
      <scheme val="minor"/>
    </font>
    <font>
      <sz val="11"/>
      <color theme="1"/>
      <name val="Aptos Narrow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0" fontId="0" fillId="0" borderId="0" xfId="0" applyNumberFormat="1"/>
    <xf numFmtId="44" fontId="0" fillId="0" borderId="0" xfId="0" applyNumberFormat="1"/>
    <xf numFmtId="164" fontId="0" fillId="0" borderId="0" xfId="0" applyNumberFormat="1"/>
    <xf numFmtId="44" fontId="0" fillId="0" borderId="0" xfId="1" applyFont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0" fillId="0" borderId="1" xfId="0" applyBorder="1"/>
    <xf numFmtId="164" fontId="0" fillId="0" borderId="3" xfId="0" applyNumberFormat="1" applyBorder="1"/>
    <xf numFmtId="10" fontId="2" fillId="2" borderId="1" xfId="2" applyNumberFormat="1" applyFont="1" applyFill="1" applyBorder="1"/>
    <xf numFmtId="0" fontId="0" fillId="0" borderId="5" xfId="0" applyBorder="1"/>
    <xf numFmtId="164" fontId="2" fillId="0" borderId="6" xfId="1" applyNumberFormat="1" applyFont="1" applyBorder="1"/>
    <xf numFmtId="0" fontId="0" fillId="0" borderId="7" xfId="0" applyBorder="1"/>
    <xf numFmtId="164" fontId="3" fillId="0" borderId="8" xfId="0" applyNumberFormat="1" applyFont="1" applyBorder="1"/>
    <xf numFmtId="164" fontId="4" fillId="0" borderId="1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Border="1"/>
    <xf numFmtId="4" fontId="0" fillId="0" borderId="2" xfId="0" applyNumberFormat="1" applyBorder="1"/>
    <xf numFmtId="4" fontId="0" fillId="0" borderId="4" xfId="0" applyNumberFormat="1" applyBorder="1"/>
    <xf numFmtId="0" fontId="0" fillId="0" borderId="9" xfId="0" applyBorder="1"/>
    <xf numFmtId="164" fontId="0" fillId="0" borderId="6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164" fontId="2" fillId="2" borderId="1" xfId="1" applyNumberFormat="1" applyFont="1" applyFill="1" applyBorder="1"/>
    <xf numFmtId="164" fontId="0" fillId="0" borderId="3" xfId="1" applyNumberFormat="1" applyFont="1" applyBorder="1"/>
    <xf numFmtId="164" fontId="2" fillId="2" borderId="1" xfId="0" applyNumberFormat="1" applyFont="1" applyFill="1" applyBorder="1"/>
    <xf numFmtId="0" fontId="5" fillId="0" borderId="0" xfId="0" applyFont="1"/>
    <xf numFmtId="164" fontId="4" fillId="0" borderId="2" xfId="0" applyNumberFormat="1" applyFont="1" applyBorder="1"/>
    <xf numFmtId="164" fontId="4" fillId="0" borderId="4" xfId="0" applyNumberFormat="1" applyFont="1" applyBorder="1"/>
    <xf numFmtId="0" fontId="4" fillId="2" borderId="1" xfId="0" applyFont="1" applyFill="1" applyBorder="1"/>
    <xf numFmtId="0" fontId="0" fillId="0" borderId="1" xfId="1" applyNumberFormat="1" applyFont="1" applyBorder="1"/>
    <xf numFmtId="164" fontId="3" fillId="0" borderId="0" xfId="0" applyNumberFormat="1" applyFont="1"/>
    <xf numFmtId="0" fontId="4" fillId="0" borderId="2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0" fillId="0" borderId="12" xfId="0" applyBorder="1"/>
    <xf numFmtId="44" fontId="0" fillId="0" borderId="13" xfId="1" applyFont="1" applyBorder="1"/>
    <xf numFmtId="44" fontId="0" fillId="0" borderId="13" xfId="0" applyNumberFormat="1" applyBorder="1"/>
    <xf numFmtId="44" fontId="0" fillId="0" borderId="8" xfId="0" applyNumberFormat="1" applyBorder="1"/>
    <xf numFmtId="164" fontId="0" fillId="0" borderId="8" xfId="1" applyNumberFormat="1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0" fillId="3" borderId="12" xfId="0" applyFill="1" applyBorder="1"/>
    <xf numFmtId="0" fontId="0" fillId="3" borderId="6" xfId="0" applyFill="1" applyBorder="1"/>
    <xf numFmtId="0" fontId="0" fillId="3" borderId="0" xfId="0" applyFill="1"/>
    <xf numFmtId="0" fontId="0" fillId="3" borderId="11" xfId="0" applyFill="1" applyBorder="1"/>
    <xf numFmtId="44" fontId="4" fillId="2" borderId="1" xfId="0" applyNumberFormat="1" applyFont="1" applyFill="1" applyBorder="1"/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1E6B-A674-4917-B4BB-A6779398F5D6}">
  <sheetPr>
    <pageSetUpPr fitToPage="1"/>
  </sheetPr>
  <dimension ref="B1:K44"/>
  <sheetViews>
    <sheetView tabSelected="1" topLeftCell="A13" zoomScale="130" zoomScaleNormal="130" workbookViewId="0">
      <selection activeCell="L22" sqref="L22"/>
    </sheetView>
  </sheetViews>
  <sheetFormatPr baseColWidth="10" defaultColWidth="8.83203125" defaultRowHeight="15" x14ac:dyDescent="0.2"/>
  <cols>
    <col min="1" max="1" width="3.5" customWidth="1"/>
    <col min="2" max="2" width="33.83203125" bestFit="1" customWidth="1"/>
    <col min="3" max="3" width="15" customWidth="1"/>
    <col min="4" max="4" width="17.6640625" bestFit="1" customWidth="1"/>
    <col min="5" max="5" width="18.5" customWidth="1"/>
    <col min="6" max="6" width="19.1640625" customWidth="1"/>
    <col min="7" max="7" width="18.6640625" customWidth="1"/>
    <col min="8" max="8" width="17" customWidth="1"/>
    <col min="9" max="9" width="14.1640625" customWidth="1"/>
    <col min="10" max="10" width="7.5" customWidth="1"/>
    <col min="11" max="11" width="23.5" bestFit="1" customWidth="1"/>
    <col min="12" max="12" width="15.33203125" bestFit="1" customWidth="1"/>
    <col min="13" max="13" width="6.33203125" bestFit="1" customWidth="1"/>
    <col min="14" max="14" width="11.5" bestFit="1" customWidth="1"/>
  </cols>
  <sheetData>
    <row r="1" spans="2:11" ht="16" thickBot="1" x14ac:dyDescent="0.25">
      <c r="F1" s="1"/>
      <c r="G1" s="1"/>
    </row>
    <row r="2" spans="2:11" ht="16" thickBot="1" x14ac:dyDescent="0.25">
      <c r="B2" s="9" t="s">
        <v>0</v>
      </c>
      <c r="F2" s="1"/>
      <c r="G2" s="1"/>
    </row>
    <row r="3" spans="2:11" ht="16" thickBot="1" x14ac:dyDescent="0.25">
      <c r="B3" s="7" t="s">
        <v>1</v>
      </c>
      <c r="C3" s="6">
        <v>21</v>
      </c>
      <c r="D3" s="6" t="s">
        <v>54</v>
      </c>
      <c r="E3" s="14">
        <v>9800000</v>
      </c>
      <c r="F3" s="2"/>
    </row>
    <row r="4" spans="2:11" ht="16" thickBot="1" x14ac:dyDescent="0.25">
      <c r="B4" s="10" t="s">
        <v>2</v>
      </c>
      <c r="C4" s="28">
        <f>C40+H42</f>
        <v>2026080</v>
      </c>
      <c r="D4" s="8" t="s">
        <v>20</v>
      </c>
      <c r="E4" s="16">
        <f>C4/0.07</f>
        <v>28943999.999999996</v>
      </c>
      <c r="G4" s="2"/>
      <c r="H4" s="2"/>
      <c r="I4" s="3"/>
      <c r="J4" s="3"/>
    </row>
    <row r="5" spans="2:11" ht="16" thickBot="1" x14ac:dyDescent="0.25">
      <c r="B5" s="10" t="s">
        <v>55</v>
      </c>
      <c r="C5" s="12">
        <f>C4/E3</f>
        <v>0.20674285714285714</v>
      </c>
      <c r="G5" s="1"/>
      <c r="H5" s="1"/>
      <c r="I5" s="3"/>
      <c r="J5" s="3"/>
      <c r="K5" s="3"/>
    </row>
    <row r="6" spans="2:11" x14ac:dyDescent="0.2">
      <c r="D6" s="2"/>
      <c r="E6" s="34"/>
      <c r="I6" s="3"/>
      <c r="J6" s="3"/>
    </row>
    <row r="7" spans="2:11" ht="16" thickBot="1" x14ac:dyDescent="0.25">
      <c r="C7" s="4"/>
      <c r="D7" s="1"/>
      <c r="E7" s="1"/>
      <c r="I7" s="3"/>
      <c r="J7" s="3"/>
      <c r="K7" s="3"/>
    </row>
    <row r="8" spans="2:11" ht="16" thickBot="1" x14ac:dyDescent="0.25">
      <c r="B8" s="35" t="s">
        <v>14</v>
      </c>
      <c r="C8" s="35" t="s">
        <v>15</v>
      </c>
      <c r="D8" s="35" t="s">
        <v>3</v>
      </c>
      <c r="E8" s="35" t="s">
        <v>4</v>
      </c>
      <c r="F8" s="35" t="s">
        <v>5</v>
      </c>
      <c r="G8" s="35" t="s">
        <v>6</v>
      </c>
      <c r="H8" s="9" t="s">
        <v>7</v>
      </c>
      <c r="I8" s="9" t="s">
        <v>46</v>
      </c>
    </row>
    <row r="9" spans="2:11" x14ac:dyDescent="0.2">
      <c r="B9" s="36" t="s">
        <v>24</v>
      </c>
      <c r="C9" s="46">
        <v>1445</v>
      </c>
      <c r="D9" s="46">
        <v>400</v>
      </c>
      <c r="E9" s="46">
        <v>600</v>
      </c>
      <c r="F9" s="35">
        <v>500</v>
      </c>
      <c r="G9" s="23">
        <f>F9*30</f>
        <v>15000</v>
      </c>
      <c r="H9" s="27">
        <f t="shared" ref="H9:H20" si="0">F9*365</f>
        <v>182500</v>
      </c>
      <c r="I9" s="11">
        <f t="shared" ref="I9:I20" si="1">H9*0.7</f>
        <v>127749.99999999999</v>
      </c>
    </row>
    <row r="10" spans="2:11" x14ac:dyDescent="0.2">
      <c r="B10" s="37" t="s">
        <v>25</v>
      </c>
      <c r="C10" s="47">
        <v>1445</v>
      </c>
      <c r="D10" s="47">
        <v>400</v>
      </c>
      <c r="E10" s="47">
        <v>600</v>
      </c>
      <c r="F10" s="44">
        <v>500</v>
      </c>
      <c r="G10" s="25">
        <f t="shared" ref="G10:G20" si="2">F10*30</f>
        <v>15000</v>
      </c>
      <c r="H10" s="27">
        <f t="shared" si="0"/>
        <v>182500</v>
      </c>
      <c r="I10" s="11">
        <f t="shared" si="1"/>
        <v>127749.99999999999</v>
      </c>
    </row>
    <row r="11" spans="2:11" x14ac:dyDescent="0.2">
      <c r="B11" s="37" t="s">
        <v>26</v>
      </c>
      <c r="C11" s="47">
        <v>1377</v>
      </c>
      <c r="D11" s="47">
        <v>400</v>
      </c>
      <c r="E11" s="47">
        <v>600</v>
      </c>
      <c r="F11" s="44">
        <v>500</v>
      </c>
      <c r="G11" s="25">
        <f t="shared" si="2"/>
        <v>15000</v>
      </c>
      <c r="H11" s="27">
        <f t="shared" si="0"/>
        <v>182500</v>
      </c>
      <c r="I11" s="11">
        <f t="shared" si="1"/>
        <v>127749.99999999999</v>
      </c>
    </row>
    <row r="12" spans="2:11" x14ac:dyDescent="0.2">
      <c r="B12" s="37" t="s">
        <v>27</v>
      </c>
      <c r="C12" s="47">
        <v>1377</v>
      </c>
      <c r="D12" s="47">
        <v>400</v>
      </c>
      <c r="E12" s="47">
        <v>600</v>
      </c>
      <c r="F12" s="44">
        <v>500</v>
      </c>
      <c r="G12" s="25">
        <f t="shared" si="2"/>
        <v>15000</v>
      </c>
      <c r="H12" s="27">
        <f t="shared" si="0"/>
        <v>182500</v>
      </c>
      <c r="I12" s="11">
        <f t="shared" si="1"/>
        <v>127749.99999999999</v>
      </c>
    </row>
    <row r="13" spans="2:11" x14ac:dyDescent="0.2">
      <c r="B13" s="37" t="s">
        <v>28</v>
      </c>
      <c r="C13" s="47">
        <v>1377</v>
      </c>
      <c r="D13" s="47">
        <v>400</v>
      </c>
      <c r="E13" s="47">
        <v>600</v>
      </c>
      <c r="F13" s="44">
        <v>500</v>
      </c>
      <c r="G13" s="25">
        <f t="shared" si="2"/>
        <v>15000</v>
      </c>
      <c r="H13" s="27">
        <f t="shared" si="0"/>
        <v>182500</v>
      </c>
      <c r="I13" s="11">
        <f t="shared" si="1"/>
        <v>127749.99999999999</v>
      </c>
    </row>
    <row r="14" spans="2:11" x14ac:dyDescent="0.2">
      <c r="B14" s="37" t="s">
        <v>29</v>
      </c>
      <c r="C14" s="47">
        <v>1377</v>
      </c>
      <c r="D14" s="47">
        <v>400</v>
      </c>
      <c r="E14" s="47">
        <v>600</v>
      </c>
      <c r="F14" s="44">
        <v>500</v>
      </c>
      <c r="G14" s="25">
        <f t="shared" si="2"/>
        <v>15000</v>
      </c>
      <c r="H14" s="27">
        <f t="shared" si="0"/>
        <v>182500</v>
      </c>
      <c r="I14" s="11">
        <f t="shared" si="1"/>
        <v>127749.99999999999</v>
      </c>
    </row>
    <row r="15" spans="2:11" x14ac:dyDescent="0.2">
      <c r="B15" s="37" t="s">
        <v>30</v>
      </c>
      <c r="C15" s="47">
        <v>1377</v>
      </c>
      <c r="D15" s="47">
        <v>400</v>
      </c>
      <c r="E15" s="47">
        <v>600</v>
      </c>
      <c r="F15" s="44">
        <v>500</v>
      </c>
      <c r="G15" s="25">
        <f t="shared" si="2"/>
        <v>15000</v>
      </c>
      <c r="H15" s="27">
        <f t="shared" si="0"/>
        <v>182500</v>
      </c>
      <c r="I15" s="11">
        <f t="shared" si="1"/>
        <v>127749.99999999999</v>
      </c>
    </row>
    <row r="16" spans="2:11" x14ac:dyDescent="0.2">
      <c r="B16" s="37" t="s">
        <v>31</v>
      </c>
      <c r="C16" s="47">
        <v>1377</v>
      </c>
      <c r="D16" s="47">
        <v>400</v>
      </c>
      <c r="E16" s="47">
        <v>600</v>
      </c>
      <c r="F16" s="44">
        <v>500</v>
      </c>
      <c r="G16" s="25">
        <f t="shared" si="2"/>
        <v>15000</v>
      </c>
      <c r="H16" s="27">
        <f t="shared" si="0"/>
        <v>182500</v>
      </c>
      <c r="I16" s="11">
        <f t="shared" si="1"/>
        <v>127749.99999999999</v>
      </c>
    </row>
    <row r="17" spans="2:9" x14ac:dyDescent="0.2">
      <c r="B17" s="37" t="s">
        <v>32</v>
      </c>
      <c r="C17" s="47">
        <v>1377</v>
      </c>
      <c r="D17" s="47">
        <v>400</v>
      </c>
      <c r="E17" s="47">
        <v>600</v>
      </c>
      <c r="F17" s="44">
        <v>500</v>
      </c>
      <c r="G17" s="25">
        <f t="shared" si="2"/>
        <v>15000</v>
      </c>
      <c r="H17" s="27">
        <f t="shared" si="0"/>
        <v>182500</v>
      </c>
      <c r="I17" s="11">
        <f t="shared" si="1"/>
        <v>127749.99999999999</v>
      </c>
    </row>
    <row r="18" spans="2:9" x14ac:dyDescent="0.2">
      <c r="B18" s="37" t="s">
        <v>33</v>
      </c>
      <c r="C18" s="47">
        <v>1377</v>
      </c>
      <c r="D18" s="47">
        <v>400</v>
      </c>
      <c r="E18" s="47">
        <v>600</v>
      </c>
      <c r="F18" s="44">
        <v>500</v>
      </c>
      <c r="G18" s="25">
        <f t="shared" si="2"/>
        <v>15000</v>
      </c>
      <c r="H18" s="27">
        <f t="shared" si="0"/>
        <v>182500</v>
      </c>
      <c r="I18" s="11">
        <f t="shared" si="1"/>
        <v>127749.99999999999</v>
      </c>
    </row>
    <row r="19" spans="2:9" x14ac:dyDescent="0.2">
      <c r="B19" s="37" t="s">
        <v>34</v>
      </c>
      <c r="C19" s="47">
        <v>1377</v>
      </c>
      <c r="D19" s="47">
        <v>400</v>
      </c>
      <c r="E19" s="47">
        <v>600</v>
      </c>
      <c r="F19" s="44">
        <v>500</v>
      </c>
      <c r="G19" s="25">
        <f t="shared" si="2"/>
        <v>15000</v>
      </c>
      <c r="H19" s="27">
        <f t="shared" si="0"/>
        <v>182500</v>
      </c>
      <c r="I19" s="11">
        <f t="shared" si="1"/>
        <v>127749.99999999999</v>
      </c>
    </row>
    <row r="20" spans="2:9" x14ac:dyDescent="0.2">
      <c r="B20" s="37" t="s">
        <v>35</v>
      </c>
      <c r="C20" s="47">
        <v>1377</v>
      </c>
      <c r="D20" s="47">
        <v>400</v>
      </c>
      <c r="E20" s="47">
        <v>600</v>
      </c>
      <c r="F20" s="44">
        <v>500</v>
      </c>
      <c r="G20" s="25">
        <f t="shared" si="2"/>
        <v>15000</v>
      </c>
      <c r="H20" s="27">
        <f t="shared" si="0"/>
        <v>182500</v>
      </c>
      <c r="I20" s="11">
        <f t="shared" si="1"/>
        <v>127749.99999999999</v>
      </c>
    </row>
    <row r="21" spans="2:9" x14ac:dyDescent="0.2">
      <c r="B21" s="37" t="s">
        <v>36</v>
      </c>
      <c r="C21" s="47">
        <v>1377</v>
      </c>
      <c r="D21" s="47">
        <v>400</v>
      </c>
      <c r="E21" s="47">
        <v>600</v>
      </c>
      <c r="F21" s="44">
        <v>500</v>
      </c>
      <c r="G21" s="25">
        <f t="shared" ref="G21:G29" si="3">F21*30</f>
        <v>15000</v>
      </c>
      <c r="H21" s="27">
        <f t="shared" ref="H21:H29" si="4">F21*365</f>
        <v>182500</v>
      </c>
      <c r="I21" s="11">
        <f>H21*0.7</f>
        <v>127749.99999999999</v>
      </c>
    </row>
    <row r="22" spans="2:9" x14ac:dyDescent="0.2">
      <c r="B22" s="37" t="s">
        <v>37</v>
      </c>
      <c r="C22" s="47">
        <v>1377</v>
      </c>
      <c r="D22" s="47">
        <v>400</v>
      </c>
      <c r="E22" s="47">
        <v>600</v>
      </c>
      <c r="F22" s="44">
        <v>500</v>
      </c>
      <c r="G22" s="25">
        <f t="shared" si="3"/>
        <v>15000</v>
      </c>
      <c r="H22" s="27">
        <f t="shared" si="4"/>
        <v>182500</v>
      </c>
      <c r="I22" s="11">
        <f t="shared" ref="I22:I29" si="5">H22*0.7</f>
        <v>127749.99999999999</v>
      </c>
    </row>
    <row r="23" spans="2:9" x14ac:dyDescent="0.2">
      <c r="B23" s="37" t="s">
        <v>38</v>
      </c>
      <c r="C23" s="47">
        <v>1377</v>
      </c>
      <c r="D23" s="47">
        <v>400</v>
      </c>
      <c r="E23" s="47">
        <v>600</v>
      </c>
      <c r="F23" s="44">
        <v>500</v>
      </c>
      <c r="G23" s="25">
        <f t="shared" si="3"/>
        <v>15000</v>
      </c>
      <c r="H23" s="27">
        <f t="shared" si="4"/>
        <v>182500</v>
      </c>
      <c r="I23" s="11">
        <f t="shared" si="5"/>
        <v>127749.99999999999</v>
      </c>
    </row>
    <row r="24" spans="2:9" x14ac:dyDescent="0.2">
      <c r="B24" s="37" t="s">
        <v>39</v>
      </c>
      <c r="C24" s="47">
        <v>1377</v>
      </c>
      <c r="D24" s="47">
        <v>400</v>
      </c>
      <c r="E24" s="47">
        <v>600</v>
      </c>
      <c r="F24" s="44">
        <v>500</v>
      </c>
      <c r="G24" s="25">
        <f t="shared" si="3"/>
        <v>15000</v>
      </c>
      <c r="H24" s="27">
        <f t="shared" si="4"/>
        <v>182500</v>
      </c>
      <c r="I24" s="11">
        <f t="shared" si="5"/>
        <v>127749.99999999999</v>
      </c>
    </row>
    <row r="25" spans="2:9" x14ac:dyDescent="0.2">
      <c r="B25" s="37" t="s">
        <v>40</v>
      </c>
      <c r="C25" s="47">
        <v>1377</v>
      </c>
      <c r="D25" s="47">
        <v>400</v>
      </c>
      <c r="E25" s="47">
        <v>600</v>
      </c>
      <c r="F25" s="44">
        <v>500</v>
      </c>
      <c r="G25" s="25">
        <f t="shared" si="3"/>
        <v>15000</v>
      </c>
      <c r="H25" s="27">
        <f t="shared" si="4"/>
        <v>182500</v>
      </c>
      <c r="I25" s="11">
        <f t="shared" si="5"/>
        <v>127749.99999999999</v>
      </c>
    </row>
    <row r="26" spans="2:9" x14ac:dyDescent="0.2">
      <c r="B26" s="37" t="s">
        <v>41</v>
      </c>
      <c r="C26" s="47">
        <v>1377</v>
      </c>
      <c r="D26" s="47">
        <v>400</v>
      </c>
      <c r="E26" s="47">
        <v>600</v>
      </c>
      <c r="F26" s="44">
        <v>500</v>
      </c>
      <c r="G26" s="25">
        <f t="shared" si="3"/>
        <v>15000</v>
      </c>
      <c r="H26" s="27">
        <f t="shared" si="4"/>
        <v>182500</v>
      </c>
      <c r="I26" s="11">
        <f t="shared" si="5"/>
        <v>127749.99999999999</v>
      </c>
    </row>
    <row r="27" spans="2:9" x14ac:dyDescent="0.2">
      <c r="B27" s="37" t="s">
        <v>42</v>
      </c>
      <c r="C27" s="47">
        <v>1377</v>
      </c>
      <c r="D27" s="47">
        <v>400</v>
      </c>
      <c r="E27" s="47">
        <v>600</v>
      </c>
      <c r="F27" s="44">
        <v>500</v>
      </c>
      <c r="G27" s="25">
        <f t="shared" si="3"/>
        <v>15000</v>
      </c>
      <c r="H27" s="27">
        <f t="shared" si="4"/>
        <v>182500</v>
      </c>
      <c r="I27" s="11">
        <f t="shared" si="5"/>
        <v>127749.99999999999</v>
      </c>
    </row>
    <row r="28" spans="2:9" x14ac:dyDescent="0.2">
      <c r="B28" s="37" t="s">
        <v>43</v>
      </c>
      <c r="C28" s="47">
        <v>1377</v>
      </c>
      <c r="D28" s="47">
        <v>400</v>
      </c>
      <c r="E28" s="47">
        <v>600</v>
      </c>
      <c r="F28" s="44">
        <v>500</v>
      </c>
      <c r="G28" s="25">
        <f t="shared" si="3"/>
        <v>15000</v>
      </c>
      <c r="H28" s="27">
        <f t="shared" si="4"/>
        <v>182500</v>
      </c>
      <c r="I28" s="11">
        <f t="shared" si="5"/>
        <v>127749.99999999999</v>
      </c>
    </row>
    <row r="29" spans="2:9" ht="16" thickBot="1" x14ac:dyDescent="0.25">
      <c r="B29" s="38" t="s">
        <v>44</v>
      </c>
      <c r="C29" s="47">
        <v>1377</v>
      </c>
      <c r="D29" s="48">
        <v>400</v>
      </c>
      <c r="E29" s="48">
        <v>600</v>
      </c>
      <c r="F29" s="45">
        <v>500</v>
      </c>
      <c r="G29" s="43">
        <f t="shared" si="3"/>
        <v>15000</v>
      </c>
      <c r="H29" s="27">
        <f t="shared" si="4"/>
        <v>182500</v>
      </c>
      <c r="I29" s="11">
        <f t="shared" si="5"/>
        <v>127749.99999999999</v>
      </c>
    </row>
    <row r="30" spans="2:9" ht="16" thickBot="1" x14ac:dyDescent="0.25">
      <c r="C30" s="9">
        <f t="shared" ref="C30:H30" si="6">SUM(C9:C29)</f>
        <v>29053</v>
      </c>
      <c r="D30" s="31">
        <f t="shared" si="6"/>
        <v>8400</v>
      </c>
      <c r="E30" s="31">
        <f t="shared" si="6"/>
        <v>12600</v>
      </c>
      <c r="F30" s="31">
        <f t="shared" si="6"/>
        <v>10500</v>
      </c>
      <c r="G30" s="31">
        <f t="shared" si="6"/>
        <v>315000</v>
      </c>
      <c r="H30" s="28">
        <f t="shared" si="6"/>
        <v>3832500</v>
      </c>
      <c r="I30" s="28">
        <f>H30*0.7</f>
        <v>2682750</v>
      </c>
    </row>
    <row r="31" spans="2:9" ht="16" thickBot="1" x14ac:dyDescent="0.25"/>
    <row r="32" spans="2:9" ht="16" thickBot="1" x14ac:dyDescent="0.25">
      <c r="B32" s="9" t="s">
        <v>16</v>
      </c>
      <c r="C32" s="17">
        <f>I30</f>
        <v>2682750</v>
      </c>
      <c r="E32" s="5" t="s">
        <v>8</v>
      </c>
    </row>
    <row r="33" spans="2:8" x14ac:dyDescent="0.2">
      <c r="B33" s="6" t="s">
        <v>11</v>
      </c>
      <c r="C33" s="18">
        <v>93000</v>
      </c>
      <c r="E33" s="6" t="s">
        <v>17</v>
      </c>
      <c r="F33" s="18">
        <v>150</v>
      </c>
      <c r="G33" s="20" t="s">
        <v>9</v>
      </c>
      <c r="H33" s="30">
        <f>F33/F35</f>
        <v>0.46153846153846156</v>
      </c>
    </row>
    <row r="34" spans="2:8" ht="16" thickBot="1" x14ac:dyDescent="0.25">
      <c r="B34" s="7" t="s">
        <v>45</v>
      </c>
      <c r="C34" s="27">
        <f>1500*21</f>
        <v>31500</v>
      </c>
      <c r="E34" s="8" t="s">
        <v>18</v>
      </c>
      <c r="F34" s="19">
        <v>250</v>
      </c>
      <c r="G34" s="21" t="s">
        <v>9</v>
      </c>
      <c r="H34" s="31">
        <f>F34/F35</f>
        <v>0.76923076923076927</v>
      </c>
    </row>
    <row r="35" spans="2:8" ht="16" thickBot="1" x14ac:dyDescent="0.25">
      <c r="B35" s="7" t="s">
        <v>12</v>
      </c>
      <c r="C35" s="27">
        <f>C32*0.05</f>
        <v>134137.5</v>
      </c>
      <c r="E35" s="22" t="s">
        <v>10</v>
      </c>
      <c r="F35" s="33">
        <v>325</v>
      </c>
    </row>
    <row r="36" spans="2:8" x14ac:dyDescent="0.2">
      <c r="B36" s="24" t="s">
        <v>21</v>
      </c>
      <c r="C36" s="27">
        <f>C32*0.15</f>
        <v>402412.5</v>
      </c>
      <c r="E36" s="29" t="s">
        <v>19</v>
      </c>
    </row>
    <row r="37" spans="2:8" x14ac:dyDescent="0.2">
      <c r="B37" s="24" t="s">
        <v>23</v>
      </c>
      <c r="C37" s="27">
        <f>C32*0.03</f>
        <v>80482.5</v>
      </c>
    </row>
    <row r="38" spans="2:8" ht="16" thickBot="1" x14ac:dyDescent="0.25">
      <c r="B38" s="24" t="s">
        <v>22</v>
      </c>
      <c r="C38" s="27">
        <f>C32*0.05</f>
        <v>134137.5</v>
      </c>
      <c r="E38" s="5" t="s">
        <v>53</v>
      </c>
      <c r="G38" t="s">
        <v>50</v>
      </c>
      <c r="H38" t="s">
        <v>51</v>
      </c>
    </row>
    <row r="39" spans="2:8" ht="16" thickBot="1" x14ac:dyDescent="0.25">
      <c r="B39" s="8" t="s">
        <v>13</v>
      </c>
      <c r="C39" s="19">
        <f>SUM(C33:C38)</f>
        <v>875670</v>
      </c>
      <c r="E39" s="13" t="s">
        <v>47</v>
      </c>
      <c r="F39" s="39">
        <v>10</v>
      </c>
      <c r="G39" s="49"/>
      <c r="H39" s="50"/>
    </row>
    <row r="40" spans="2:8" ht="16" thickBot="1" x14ac:dyDescent="0.25">
      <c r="B40" s="32" t="s">
        <v>0</v>
      </c>
      <c r="C40" s="26">
        <f>C32-C39</f>
        <v>1807080</v>
      </c>
      <c r="E40" s="24" t="s">
        <v>49</v>
      </c>
      <c r="F40" s="4">
        <v>100000</v>
      </c>
      <c r="G40" s="51"/>
      <c r="H40" s="52"/>
    </row>
    <row r="41" spans="2:8" ht="16" thickBot="1" x14ac:dyDescent="0.25">
      <c r="E41" s="15" t="s">
        <v>48</v>
      </c>
      <c r="F41" s="40">
        <v>60</v>
      </c>
      <c r="G41" s="41">
        <f>F41*30</f>
        <v>1800</v>
      </c>
      <c r="H41" s="42">
        <f>F41*365</f>
        <v>21900</v>
      </c>
    </row>
    <row r="42" spans="2:8" ht="16" thickBot="1" x14ac:dyDescent="0.25">
      <c r="E42" t="s">
        <v>52</v>
      </c>
      <c r="H42" s="53">
        <f>H41*F39</f>
        <v>219000</v>
      </c>
    </row>
    <row r="43" spans="2:8" x14ac:dyDescent="0.2">
      <c r="C43" s="5" t="s">
        <v>57</v>
      </c>
    </row>
    <row r="44" spans="2:8" x14ac:dyDescent="0.2">
      <c r="B44" t="s">
        <v>56</v>
      </c>
      <c r="C44" s="54">
        <v>200</v>
      </c>
    </row>
  </sheetData>
  <phoneticPr fontId="7" type="noConversion"/>
  <pageMargins left="0.7" right="0.7" top="0.75" bottom="0.75" header="0.3" footer="0.3"/>
  <pageSetup scale="5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265 Causeway Pro-Forma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Pautauros</dc:creator>
  <cp:lastModifiedBy>Walter Penachio</cp:lastModifiedBy>
  <cp:lastPrinted>2026-01-10T22:18:15Z</cp:lastPrinted>
  <dcterms:created xsi:type="dcterms:W3CDTF">2025-10-22T19:30:30Z</dcterms:created>
  <dcterms:modified xsi:type="dcterms:W3CDTF">2026-04-14T20:12:54Z</dcterms:modified>
</cp:coreProperties>
</file>